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60" windowWidth="20340" windowHeight="7935" activeTab="6"/>
  </bookViews>
  <sheets>
    <sheet name="Biểu tổng hợp" sheetId="16" r:id="rId1"/>
    <sheet name="Bình Lục" sheetId="21" r:id="rId2"/>
    <sheet name="Kim Bảng" sheetId="20" r:id="rId3"/>
    <sheet name="Lý Nhân" sheetId="19" r:id="rId4"/>
    <sheet name="Thanh Liêm" sheetId="18" r:id="rId5"/>
    <sheet name="Phủ Lý" sheetId="17" r:id="rId6"/>
    <sheet name="Duy Tiên" sheetId="22" r:id="rId7"/>
  </sheets>
  <calcPr calcId="144525"/>
</workbook>
</file>

<file path=xl/calcChain.xml><?xml version="1.0" encoding="utf-8"?>
<calcChain xmlns="http://schemas.openxmlformats.org/spreadsheetml/2006/main">
  <c r="F12" i="16" l="1"/>
  <c r="F13" i="16"/>
  <c r="F14" i="16"/>
  <c r="F15" i="16"/>
  <c r="F11" i="16"/>
  <c r="F10" i="16" s="1"/>
  <c r="F6" i="16"/>
  <c r="F7" i="16"/>
  <c r="F8" i="16"/>
  <c r="F9" i="16"/>
  <c r="F5" i="16"/>
  <c r="F4" i="16" s="1"/>
  <c r="C12" i="16"/>
  <c r="C6" i="16"/>
  <c r="D12" i="16"/>
  <c r="G12" i="16" s="1"/>
  <c r="D13" i="16"/>
  <c r="G13" i="16" s="1"/>
  <c r="D14" i="16"/>
  <c r="G14" i="16" s="1"/>
  <c r="D15" i="16"/>
  <c r="G15" i="16" s="1"/>
  <c r="D11" i="16"/>
  <c r="D10" i="16" s="1"/>
  <c r="C11" i="16"/>
  <c r="D6" i="16"/>
  <c r="D7" i="16"/>
  <c r="D8" i="16"/>
  <c r="D9" i="16"/>
  <c r="D5" i="16"/>
  <c r="C5" i="16"/>
  <c r="C4" i="16" s="1"/>
  <c r="G16" i="19"/>
  <c r="F16" i="19"/>
  <c r="G12" i="17"/>
  <c r="G13" i="17"/>
  <c r="G14" i="17"/>
  <c r="G15" i="17"/>
  <c r="G11" i="17"/>
  <c r="G6" i="17"/>
  <c r="G7" i="17"/>
  <c r="G8" i="17"/>
  <c r="G9" i="17"/>
  <c r="G5" i="17"/>
  <c r="G15" i="18"/>
  <c r="G14" i="18"/>
  <c r="G13" i="18"/>
  <c r="G12" i="18"/>
  <c r="G11" i="18"/>
  <c r="G9" i="18"/>
  <c r="G8" i="18"/>
  <c r="G7" i="18"/>
  <c r="G6" i="18"/>
  <c r="G5" i="18"/>
  <c r="G15" i="19"/>
  <c r="G14" i="19"/>
  <c r="G12" i="19"/>
  <c r="F10" i="19"/>
  <c r="D10" i="19"/>
  <c r="C10" i="19"/>
  <c r="G9" i="19"/>
  <c r="G8" i="19"/>
  <c r="G7" i="19"/>
  <c r="G13" i="19" s="1"/>
  <c r="G6" i="19"/>
  <c r="G5" i="19"/>
  <c r="G11" i="19" s="1"/>
  <c r="F4" i="19"/>
  <c r="D4" i="19"/>
  <c r="D16" i="19" s="1"/>
  <c r="C4" i="19"/>
  <c r="C16" i="19" s="1"/>
  <c r="G9" i="16" l="1"/>
  <c r="G7" i="16"/>
  <c r="C10" i="16"/>
  <c r="C16" i="16" s="1"/>
  <c r="F16" i="16"/>
  <c r="G11" i="16"/>
  <c r="G10" i="16" s="1"/>
  <c r="G5" i="16"/>
  <c r="G6" i="16"/>
  <c r="G8" i="16"/>
  <c r="D4" i="16"/>
  <c r="D16" i="16" s="1"/>
  <c r="G10" i="19"/>
  <c r="G4" i="19"/>
  <c r="G4" i="16" l="1"/>
  <c r="G16" i="16" s="1"/>
  <c r="D16" i="21"/>
  <c r="C16" i="21"/>
  <c r="F15" i="21"/>
  <c r="D15" i="21"/>
  <c r="G15" i="21" s="1"/>
  <c r="G14" i="21"/>
  <c r="F14" i="21"/>
  <c r="D14" i="21"/>
  <c r="D13" i="21"/>
  <c r="G13" i="21" s="1"/>
  <c r="F12" i="21"/>
  <c r="D12" i="21"/>
  <c r="G12" i="21" s="1"/>
  <c r="C12" i="21"/>
  <c r="F11" i="21"/>
  <c r="D11" i="21"/>
  <c r="G11" i="21" s="1"/>
  <c r="G10" i="21" s="1"/>
  <c r="C11" i="21"/>
  <c r="F10" i="21"/>
  <c r="F16" i="21" s="1"/>
  <c r="G8" i="21"/>
  <c r="G7" i="21"/>
  <c r="G4" i="21" s="1"/>
  <c r="G6" i="21"/>
  <c r="G5" i="21"/>
  <c r="F4" i="21"/>
  <c r="G16" i="21" l="1"/>
</calcChain>
</file>

<file path=xl/sharedStrings.xml><?xml version="1.0" encoding="utf-8"?>
<sst xmlns="http://schemas.openxmlformats.org/spreadsheetml/2006/main" count="204" uniqueCount="33">
  <si>
    <t>TT</t>
  </si>
  <si>
    <t>Nhân khẩu</t>
  </si>
  <si>
    <t>I</t>
  </si>
  <si>
    <t>Khu vực thành thị</t>
  </si>
  <si>
    <t>II</t>
  </si>
  <si>
    <t>Khu vực nông thôn</t>
  </si>
  <si>
    <t>Nội dung</t>
  </si>
  <si>
    <t>Tổng số hộ</t>
  </si>
  <si>
    <t>TỔNG CỘNG</t>
  </si>
  <si>
    <t>Người lập biểu</t>
  </si>
  <si>
    <t>Đối tượng hỗ trợ</t>
  </si>
  <si>
    <t>Hộ nghèo có tất cả các thành viên trong hộ là đối tượng bảo trợ xã hội hưởng trợ cấp xã hội hàng tháng</t>
  </si>
  <si>
    <t>Đối tượng bảo trợ xã hội hưởng trợ cấp xã hội hàng tháng</t>
  </si>
  <si>
    <t>Đối tượng là người ngoài 
độ tuổi lao động</t>
  </si>
  <si>
    <t>Đối tượng là người trong độ tuổi lao động nhưng mất khả năng 
lao động</t>
  </si>
  <si>
    <r>
      <t xml:space="preserve">Đối tượng khó khăn khác </t>
    </r>
    <r>
      <rPr>
        <i/>
        <sz val="12"/>
        <rFont val="Times New Roman"/>
        <family val="1"/>
        <charset val="163"/>
      </rPr>
      <t>(có Phụ lục chi tiết gửi kèm theo)</t>
    </r>
  </si>
  <si>
    <r>
      <t xml:space="preserve">Số tiền đối tượng đã được hỗ trợ </t>
    </r>
    <r>
      <rPr>
        <i/>
        <sz val="12"/>
        <rFont val="Times New Roman"/>
        <family val="1"/>
        <charset val="163"/>
      </rPr>
      <t>(trợ cấp xã hội, tiền công, trợ cấp bảo hiểm xã hội, lương hưu, thu nhập khác...)</t>
    </r>
  </si>
  <si>
    <t>Dự kiến kinh phí hỗ trợ để thu nhập trên mức chuẩn nghèo 100.000 đồng/người/tháng</t>
  </si>
  <si>
    <t>LÃNH ĐẠO ĐƠN VỊ</t>
  </si>
  <si>
    <t xml:space="preserve">Hộ nghèo có thành viên trong hộ là đối tượng bảo trợ xã hội hưởng trợ cấp xã hội hàng tháng, người ngoài độ tuổi lao động hoặc trong độ tuổi lao động nhưng mất khả năng lao động, đối tượng khó khăn khác </t>
  </si>
  <si>
    <t>Số tiền đối tượng đã được hỗ trợ (trợ cấp xã hội, tiền công, trợ cấp bảo hiểm xã hội, lương hưu, thu nhập khác...)</t>
  </si>
  <si>
    <t xml:space="preserve">Hộ nghèo có thành viên trong hộ là đối tượng bảo trợ xã hội hưởng trợ cấp xã hội hàng tháng, thành viên còn lại ngoài độ tuổi lao động hoặc trong độ tuổi lao động nhưng mất khả năng lao động, đối tượng khó khăn khác </t>
  </si>
  <si>
    <t>Đối tượng khó khăn khác (có Phụ lục chi tiết gửi kèm theo)</t>
  </si>
  <si>
    <t>Biểu tổng số liệu người thuộc hộ nghèo có hoàn cảnh khó khăn và kinh phí đã được hỗ trợ</t>
  </si>
  <si>
    <t>Khu vực thành thị (Tân Thanh và Kiện Khê)</t>
  </si>
  <si>
    <t>Khu vực nông thôn (14 xã còn lại)</t>
  </si>
  <si>
    <t>Trần Thị Thanh Thương</t>
  </si>
  <si>
    <t>THÀNH PHỐ PHỦ LÝ</t>
  </si>
  <si>
    <t>THỊ XÃ DUY TIÊN</t>
  </si>
  <si>
    <t>THỊ XÃ KIM BẢNG</t>
  </si>
  <si>
    <t>HUYỆN BÌNH LỤC</t>
  </si>
  <si>
    <t>HUYỆN LÝ NHÂN</t>
  </si>
  <si>
    <t>HUYỆN THANH LIÊM</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</si>
</sst>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Times New Roman"/>
      <family val="2"/>
      <charset val="163"/>
    </font>
    <font>
      <b/>
      <sz val="14"/>
      <name val="Times New Roman"/>
      <family val="1"/>
    </font>
    <font>
      <sz val="12"/>
      <name val="Times New Roman"/>
      <family val="1"/>
    </font>
    <font>
      <b/>
      <sz val="12"/>
      <name val="Times New Roman"/>
      <family val="1"/>
    </font>
    <font>
      <sz val="12"/>
      <name val="Times New Roman"/>
      <family val="1"/>
      <charset val="163"/>
    </font>
    <font>
      <b/>
      <sz val="14"/>
      <name val="Times New Roman"/>
      <family val="1"/>
      <charset val="163"/>
    </font>
    <font>
      <i/>
      <sz val="12"/>
      <name val="Times New Roman"/>
      <family val="1"/>
      <charset val="163"/>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6">
    <xf numFmtId="0" fontId="0" fillId="0" borderId="0" xfId="0"/>
    <xf numFmtId="0" fontId="2" fillId="0" borderId="0" xfId="0" applyFont="1"/>
    <xf numFmtId="0" fontId="3" fillId="0" borderId="1" xfId="0" applyFont="1" applyBorder="1" applyAlignment="1">
      <alignment horizontal="center" vertical="center" wrapText="1"/>
    </xf>
    <xf numFmtId="0" fontId="2" fillId="0" borderId="0" xfId="0" applyFont="1" applyAlignment="1">
      <alignment vertical="center"/>
    </xf>
    <xf numFmtId="0" fontId="3" fillId="0" borderId="1" xfId="0" applyFont="1" applyBorder="1" applyAlignment="1">
      <alignment horizontal="center" vertical="center"/>
    </xf>
    <xf numFmtId="0" fontId="3"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horizontal="center"/>
    </xf>
    <xf numFmtId="0" fontId="2" fillId="0" borderId="0" xfId="0" applyFont="1" applyAlignment="1">
      <alignment horizontal="right"/>
    </xf>
    <xf numFmtId="3" fontId="3" fillId="0" borderId="1" xfId="0" applyNumberFormat="1" applyFont="1" applyBorder="1" applyAlignment="1">
      <alignment horizontal="right" vertical="center"/>
    </xf>
    <xf numFmtId="3" fontId="4" fillId="0" borderId="1" xfId="0" applyNumberFormat="1" applyFont="1" applyBorder="1" applyAlignment="1">
      <alignment horizontal="right" vertical="center"/>
    </xf>
    <xf numFmtId="3" fontId="4" fillId="0" borderId="1" xfId="0" applyNumberFormat="1" applyFont="1" applyBorder="1" applyAlignment="1">
      <alignment horizontal="center" vertical="center" wrapText="1"/>
    </xf>
    <xf numFmtId="3" fontId="4" fillId="0" borderId="1" xfId="0" applyNumberFormat="1" applyFont="1" applyBorder="1" applyAlignment="1">
      <alignment vertical="center"/>
    </xf>
    <xf numFmtId="0" fontId="5" fillId="0" borderId="0" xfId="0" applyFont="1" applyAlignment="1">
      <alignment horizontal="center"/>
    </xf>
    <xf numFmtId="0" fontId="5" fillId="0" borderId="0" xfId="0" applyFont="1" applyAlignment="1">
      <alignment horizontal="center"/>
    </xf>
    <xf numFmtId="3" fontId="2" fillId="0" borderId="0" xfId="0" applyNumberFormat="1" applyFont="1" applyAlignment="1">
      <alignment vertical="center"/>
    </xf>
    <xf numFmtId="3" fontId="3" fillId="0" borderId="0" xfId="0" applyNumberFormat="1" applyFont="1" applyAlignment="1">
      <alignment vertical="center"/>
    </xf>
    <xf numFmtId="3" fontId="2" fillId="0" borderId="0" xfId="0" applyNumberFormat="1" applyFont="1" applyAlignment="1">
      <alignment horizontal="right"/>
    </xf>
    <xf numFmtId="3" fontId="2" fillId="0" borderId="0" xfId="0" applyNumberFormat="1" applyFont="1"/>
    <xf numFmtId="0" fontId="3" fillId="0" borderId="1" xfId="0" applyFont="1" applyBorder="1" applyAlignment="1">
      <alignment vertical="center"/>
    </xf>
    <xf numFmtId="3" fontId="3" fillId="0" borderId="1" xfId="0" applyNumberFormat="1" applyFont="1" applyBorder="1" applyAlignment="1">
      <alignment vertical="center"/>
    </xf>
    <xf numFmtId="3" fontId="4" fillId="0" borderId="1" xfId="0" applyNumberFormat="1" applyFont="1" applyBorder="1" applyAlignment="1">
      <alignment horizontal="right" vertical="center" wrapText="1"/>
    </xf>
    <xf numFmtId="0" fontId="1" fillId="0" borderId="0" xfId="0" applyFont="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3" fontId="4" fillId="0" borderId="5" xfId="0" applyNumberFormat="1" applyFont="1" applyBorder="1" applyAlignment="1">
      <alignment horizontal="right" vertical="center"/>
    </xf>
    <xf numFmtId="3" fontId="4" fillId="0" borderId="6" xfId="0" applyNumberFormat="1" applyFont="1" applyBorder="1" applyAlignment="1">
      <alignment horizontal="right" vertical="center"/>
    </xf>
    <xf numFmtId="3" fontId="4" fillId="0" borderId="7" xfId="0" applyNumberFormat="1" applyFont="1" applyBorder="1" applyAlignment="1">
      <alignment horizontal="right" vertical="center"/>
    </xf>
    <xf numFmtId="0" fontId="5" fillId="0" borderId="0" xfId="0" applyFont="1" applyAlignment="1">
      <alignment horizontal="center"/>
    </xf>
    <xf numFmtId="0" fontId="3" fillId="0" borderId="1" xfId="0" applyFont="1" applyBorder="1" applyAlignment="1">
      <alignment horizontal="left" vertical="center"/>
    </xf>
    <xf numFmtId="3" fontId="3" fillId="0" borderId="1" xfId="0" applyNumberFormat="1"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3" fontId="4" fillId="0" borderId="5" xfId="0" applyNumberFormat="1" applyFont="1" applyBorder="1" applyAlignment="1">
      <alignment horizontal="center" vertical="center"/>
    </xf>
    <xf numFmtId="3" fontId="4" fillId="0" borderId="6" xfId="0" applyNumberFormat="1" applyFont="1" applyBorder="1" applyAlignment="1">
      <alignment horizontal="center" vertical="center"/>
    </xf>
    <xf numFmtId="3" fontId="4" fillId="0" borderId="7" xfId="0" applyNumberFormat="1" applyFont="1" applyBorder="1" applyAlignment="1">
      <alignment horizontal="center" vertical="center"/>
    </xf>
    <xf numFmtId="3" fontId="5" fillId="0" borderId="0" xfId="0" applyNumberFormat="1"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K3" sqref="K3"/>
    </sheetView>
  </sheetViews>
  <sheetFormatPr defaultRowHeight="15.75" x14ac:dyDescent="0.25"/>
  <cols>
    <col min="1" max="1" width="4.875" style="8" customWidth="1"/>
    <col min="2" max="2" width="37.375" style="1" customWidth="1"/>
    <col min="3" max="3" width="7.625" style="1" customWidth="1"/>
    <col min="4" max="4" width="7.375" style="1" customWidth="1"/>
    <col min="5" max="5" width="28" style="1" customWidth="1"/>
    <col min="6" max="6" width="21.125" style="1" customWidth="1"/>
    <col min="7" max="7" width="20.375" style="1" customWidth="1"/>
    <col min="8" max="8" width="9" style="1"/>
    <col min="9" max="9" width="15.625" style="1" customWidth="1"/>
    <col min="10" max="16384" width="9" style="1"/>
  </cols>
  <sheetData>
    <row r="1" spans="1:7" ht="54.75" customHeight="1" x14ac:dyDescent="0.25">
      <c r="A1" s="23" t="s">
        <v>23</v>
      </c>
      <c r="B1" s="23"/>
      <c r="C1" s="23"/>
      <c r="D1" s="23"/>
      <c r="E1" s="23"/>
      <c r="F1" s="23"/>
      <c r="G1" s="23"/>
    </row>
    <row r="2" spans="1:7" ht="24.75" customHeight="1" x14ac:dyDescent="0.25">
      <c r="A2" s="26"/>
      <c r="B2" s="26"/>
    </row>
    <row r="3" spans="1:7" s="3" customFormat="1" ht="84.75" customHeight="1" x14ac:dyDescent="0.25">
      <c r="A3" s="2" t="s">
        <v>0</v>
      </c>
      <c r="B3" s="2" t="s">
        <v>6</v>
      </c>
      <c r="C3" s="2" t="s">
        <v>7</v>
      </c>
      <c r="D3" s="2" t="s">
        <v>1</v>
      </c>
      <c r="E3" s="2" t="s">
        <v>10</v>
      </c>
      <c r="F3" s="2" t="s">
        <v>16</v>
      </c>
      <c r="G3" s="2" t="s">
        <v>17</v>
      </c>
    </row>
    <row r="4" spans="1:7" s="5" customFormat="1" ht="21.75" customHeight="1" x14ac:dyDescent="0.25">
      <c r="A4" s="4" t="s">
        <v>2</v>
      </c>
      <c r="B4" s="20" t="s">
        <v>3</v>
      </c>
      <c r="C4" s="21">
        <f>C5+C6</f>
        <v>712</v>
      </c>
      <c r="D4" s="21">
        <f t="shared" ref="D4:G4" si="0">D5+D6</f>
        <v>883</v>
      </c>
      <c r="E4" s="21"/>
      <c r="F4" s="21">
        <f t="shared" si="0"/>
        <v>583033000</v>
      </c>
      <c r="G4" s="21">
        <f t="shared" si="0"/>
        <v>1271267000</v>
      </c>
    </row>
    <row r="5" spans="1:7" s="3" customFormat="1" ht="60" customHeight="1" x14ac:dyDescent="0.25">
      <c r="A5" s="6">
        <v>1</v>
      </c>
      <c r="B5" s="7" t="s">
        <v>11</v>
      </c>
      <c r="C5" s="11">
        <f>'Bình Lục'!C5+'Kim Bảng'!C5+'Lý Nhân'!C5+'Thanh Liêm'!C5+'Phủ Lý'!C5+'Duy Tiên'!C5</f>
        <v>468</v>
      </c>
      <c r="D5" s="11">
        <f>'Bình Lục'!D5+'Kim Bảng'!D5+'Lý Nhân'!D5+'Thanh Liêm'!D5+'Phủ Lý'!D5+'Duy Tiên'!D5</f>
        <v>540</v>
      </c>
      <c r="E5" s="12" t="s">
        <v>12</v>
      </c>
      <c r="F5" s="22">
        <f>'Bình Lục'!F5+'Kim Bảng'!F5+'Lý Nhân'!F5+'Thanh Liêm'!F5+'Phủ Lý'!F5+'Duy Tiên'!F5</f>
        <v>414564000</v>
      </c>
      <c r="G5" s="11">
        <f>D5*2100000-F5</f>
        <v>719436000</v>
      </c>
    </row>
    <row r="6" spans="1:7" s="3" customFormat="1" ht="36" customHeight="1" x14ac:dyDescent="0.25">
      <c r="A6" s="27">
        <v>2</v>
      </c>
      <c r="B6" s="30" t="s">
        <v>19</v>
      </c>
      <c r="C6" s="33">
        <f>'Bình Lục'!C6:C9+'Kim Bảng'!C6:C9+'Lý Nhân'!C6:C9+'Thanh Liêm'!C6:C9+'Phủ Lý'!C6:C9+'Duy Tiên'!C6:C9</f>
        <v>244</v>
      </c>
      <c r="D6" s="11">
        <f>'Bình Lục'!D6+'Kim Bảng'!D6+'Lý Nhân'!D6+'Thanh Liêm'!D6+'Phủ Lý'!D6+'Duy Tiên'!D6</f>
        <v>343</v>
      </c>
      <c r="E6" s="12" t="s">
        <v>12</v>
      </c>
      <c r="F6" s="22">
        <f>'Bình Lục'!F6+'Kim Bảng'!F6+'Lý Nhân'!F6+'Thanh Liêm'!F6+'Phủ Lý'!F6+'Duy Tiên'!F6</f>
        <v>168469000</v>
      </c>
      <c r="G6" s="11">
        <f t="shared" ref="G6:G9" si="1">D6*2100000-F6</f>
        <v>551831000</v>
      </c>
    </row>
    <row r="7" spans="1:7" s="3" customFormat="1" ht="34.5" customHeight="1" x14ac:dyDescent="0.25">
      <c r="A7" s="28"/>
      <c r="B7" s="31"/>
      <c r="C7" s="34"/>
      <c r="D7" s="11">
        <f>'Bình Lục'!D7+'Kim Bảng'!D7+'Lý Nhân'!D7+'Thanh Liêm'!D7+'Phủ Lý'!D7+'Duy Tiên'!D7</f>
        <v>183</v>
      </c>
      <c r="E7" s="12" t="s">
        <v>13</v>
      </c>
      <c r="F7" s="22">
        <f>'Bình Lục'!F7+'Kim Bảng'!F7+'Lý Nhân'!F7+'Thanh Liêm'!F7+'Phủ Lý'!F7+'Duy Tiên'!F7</f>
        <v>11582000</v>
      </c>
      <c r="G7" s="11">
        <f t="shared" si="1"/>
        <v>372718000</v>
      </c>
    </row>
    <row r="8" spans="1:7" s="3" customFormat="1" ht="50.25" customHeight="1" x14ac:dyDescent="0.25">
      <c r="A8" s="28"/>
      <c r="B8" s="31"/>
      <c r="C8" s="34"/>
      <c r="D8" s="11">
        <f>'Bình Lục'!D8+'Kim Bảng'!D8+'Lý Nhân'!D8+'Thanh Liêm'!D8+'Phủ Lý'!D8+'Duy Tiên'!D8</f>
        <v>72</v>
      </c>
      <c r="E8" s="12" t="s">
        <v>14</v>
      </c>
      <c r="F8" s="22">
        <f>'Bình Lục'!F8+'Kim Bảng'!F8+'Lý Nhân'!F8+'Thanh Liêm'!F8+'Phủ Lý'!F8+'Duy Tiên'!F8</f>
        <v>3170000</v>
      </c>
      <c r="G8" s="11">
        <f t="shared" si="1"/>
        <v>148030000</v>
      </c>
    </row>
    <row r="9" spans="1:7" s="3" customFormat="1" ht="36" customHeight="1" x14ac:dyDescent="0.25">
      <c r="A9" s="29"/>
      <c r="B9" s="32"/>
      <c r="C9" s="35"/>
      <c r="D9" s="11">
        <f>'Bình Lục'!D9+'Kim Bảng'!D9+'Lý Nhân'!D9+'Thanh Liêm'!D9+'Phủ Lý'!D9+'Duy Tiên'!D9</f>
        <v>63</v>
      </c>
      <c r="E9" s="12" t="s">
        <v>15</v>
      </c>
      <c r="F9" s="22">
        <f>'Bình Lục'!F9+'Kim Bảng'!F9+'Lý Nhân'!F9+'Thanh Liêm'!F9+'Phủ Lý'!F9+'Duy Tiên'!F9</f>
        <v>1000000</v>
      </c>
      <c r="G9" s="11">
        <f t="shared" si="1"/>
        <v>131300000</v>
      </c>
    </row>
    <row r="10" spans="1:7" s="5" customFormat="1" ht="25.5" customHeight="1" x14ac:dyDescent="0.25">
      <c r="A10" s="4" t="s">
        <v>4</v>
      </c>
      <c r="B10" s="20" t="s">
        <v>5</v>
      </c>
      <c r="C10" s="21">
        <f>C11+C12</f>
        <v>2748</v>
      </c>
      <c r="D10" s="21">
        <f t="shared" ref="D10:G10" si="2">D11+D12</f>
        <v>3044</v>
      </c>
      <c r="E10" s="21"/>
      <c r="F10" s="21">
        <f t="shared" si="2"/>
        <v>2307918000</v>
      </c>
      <c r="G10" s="21">
        <f t="shared" si="2"/>
        <v>2562482000</v>
      </c>
    </row>
    <row r="11" spans="1:7" s="3" customFormat="1" ht="56.25" customHeight="1" x14ac:dyDescent="0.25">
      <c r="A11" s="6">
        <v>1</v>
      </c>
      <c r="B11" s="7" t="s">
        <v>11</v>
      </c>
      <c r="C11" s="11">
        <f>'Bình Lục'!C11+'Kim Bảng'!C11+'Lý Nhân'!C11+'Thanh Liêm'!C11+'Phủ Lý'!C11+'Duy Tiên'!C11</f>
        <v>2161</v>
      </c>
      <c r="D11" s="11">
        <f>'Bình Lục'!D11+'Kim Bảng'!D11+'Lý Nhân'!D11+'Thanh Liêm'!D11+'Phủ Lý'!D11+'Duy Tiên'!D11</f>
        <v>2457</v>
      </c>
      <c r="E11" s="12" t="s">
        <v>12</v>
      </c>
      <c r="F11" s="22">
        <f>'Bình Lục'!F11+'Kim Bảng'!F11+'Lý Nhân'!F11+'Thanh Liêm'!F11+'Phủ Lý'!F11+'Duy Tiên'!F11</f>
        <v>1927777000</v>
      </c>
      <c r="G11" s="11">
        <f>D11*1600000-F11</f>
        <v>2003423000</v>
      </c>
    </row>
    <row r="12" spans="1:7" s="3" customFormat="1" ht="33.75" customHeight="1" x14ac:dyDescent="0.25">
      <c r="A12" s="27">
        <v>2</v>
      </c>
      <c r="B12" s="30" t="s">
        <v>19</v>
      </c>
      <c r="C12" s="33">
        <f>'Bình Lục'!C12:C15+'Kim Bảng'!C12:C15+'Lý Nhân'!C12:C15+'Thanh Liêm'!C12:C15+'Phủ Lý'!C12:C15+'Duy Tiên'!C12:C15</f>
        <v>587</v>
      </c>
      <c r="D12" s="11">
        <f>'Bình Lục'!D12+'Kim Bảng'!D12+'Lý Nhân'!D12+'Thanh Liêm'!D12+'Phủ Lý'!D12+'Duy Tiên'!D12</f>
        <v>587</v>
      </c>
      <c r="E12" s="12" t="s">
        <v>12</v>
      </c>
      <c r="F12" s="22">
        <f>'Bình Lục'!F12+'Kim Bảng'!F12+'Lý Nhân'!F12+'Thanh Liêm'!F12+'Phủ Lý'!F12+'Duy Tiên'!F12</f>
        <v>380141000</v>
      </c>
      <c r="G12" s="11">
        <f t="shared" ref="G12:G15" si="3">D12*1600000-F12</f>
        <v>559059000</v>
      </c>
    </row>
    <row r="13" spans="1:7" s="3" customFormat="1" ht="35.25" customHeight="1" x14ac:dyDescent="0.25">
      <c r="A13" s="28"/>
      <c r="B13" s="31"/>
      <c r="C13" s="34"/>
      <c r="D13" s="11">
        <f>'Bình Lục'!D13+'Kim Bảng'!D13+'Lý Nhân'!D13+'Thanh Liêm'!D13+'Phủ Lý'!D13+'Duy Tiên'!D13</f>
        <v>421</v>
      </c>
      <c r="E13" s="12" t="s">
        <v>13</v>
      </c>
      <c r="F13" s="22">
        <f>'Bình Lục'!F13+'Kim Bảng'!F13+'Lý Nhân'!F13+'Thanh Liêm'!F13+'Phủ Lý'!F13+'Duy Tiên'!F13</f>
        <v>11288000</v>
      </c>
      <c r="G13" s="11">
        <f t="shared" si="3"/>
        <v>662312000</v>
      </c>
    </row>
    <row r="14" spans="1:7" s="3" customFormat="1" ht="51.75" customHeight="1" x14ac:dyDescent="0.25">
      <c r="A14" s="28"/>
      <c r="B14" s="31"/>
      <c r="C14" s="34"/>
      <c r="D14" s="11">
        <f>'Bình Lục'!D14+'Kim Bảng'!D14+'Lý Nhân'!D14+'Thanh Liêm'!D14+'Phủ Lý'!D14+'Duy Tiên'!D14</f>
        <v>127</v>
      </c>
      <c r="E14" s="12" t="s">
        <v>14</v>
      </c>
      <c r="F14" s="22">
        <f>'Bình Lục'!F14+'Kim Bảng'!F14+'Lý Nhân'!F14+'Thanh Liêm'!F14+'Phủ Lý'!F14+'Duy Tiên'!F14</f>
        <v>13761000</v>
      </c>
      <c r="G14" s="11">
        <f t="shared" si="3"/>
        <v>189439000</v>
      </c>
    </row>
    <row r="15" spans="1:7" s="3" customFormat="1" ht="40.5" customHeight="1" x14ac:dyDescent="0.25">
      <c r="A15" s="29"/>
      <c r="B15" s="32"/>
      <c r="C15" s="35"/>
      <c r="D15" s="11">
        <f>'Bình Lục'!D15+'Kim Bảng'!D15+'Lý Nhân'!D15+'Thanh Liêm'!D15+'Phủ Lý'!D15+'Duy Tiên'!D15</f>
        <v>161</v>
      </c>
      <c r="E15" s="12" t="s">
        <v>15</v>
      </c>
      <c r="F15" s="22">
        <f>'Bình Lục'!F15+'Kim Bảng'!F15+'Lý Nhân'!F15+'Thanh Liêm'!F15+'Phủ Lý'!F15+'Duy Tiên'!F15</f>
        <v>99040000</v>
      </c>
      <c r="G15" s="11">
        <f t="shared" si="3"/>
        <v>158560000</v>
      </c>
    </row>
    <row r="16" spans="1:7" s="5" customFormat="1" ht="22.5" customHeight="1" x14ac:dyDescent="0.25">
      <c r="A16" s="24" t="s">
        <v>8</v>
      </c>
      <c r="B16" s="25"/>
      <c r="C16" s="10">
        <f>C4+C10</f>
        <v>3460</v>
      </c>
      <c r="D16" s="10">
        <f t="shared" ref="D16:G16" si="4">D4+D10</f>
        <v>3927</v>
      </c>
      <c r="E16" s="10"/>
      <c r="F16" s="10">
        <f t="shared" si="4"/>
        <v>2890951000</v>
      </c>
      <c r="G16" s="10">
        <f t="shared" si="4"/>
        <v>3833749000</v>
      </c>
    </row>
  </sheetData>
  <mergeCells count="9">
    <mergeCell ref="A1:G1"/>
    <mergeCell ref="A16:B16"/>
    <mergeCell ref="A2:B2"/>
    <mergeCell ref="A6:A9"/>
    <mergeCell ref="B6:B9"/>
    <mergeCell ref="A12:A15"/>
    <mergeCell ref="B12:B15"/>
    <mergeCell ref="C6:C9"/>
    <mergeCell ref="C12:C15"/>
  </mergeCells>
  <pageMargins left="0.46" right="0.4" top="0.39" bottom="0.2" header="0.31496062992125984" footer="0.2"/>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K5" sqref="K5"/>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30</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3</v>
      </c>
      <c r="C4" s="37"/>
      <c r="D4" s="37"/>
      <c r="E4" s="37"/>
      <c r="F4" s="38">
        <f>F5+F6</f>
        <v>120788000</v>
      </c>
      <c r="G4" s="38">
        <f>G5+G6+G7+G8</f>
        <v>338412000</v>
      </c>
    </row>
    <row r="5" spans="1:7" s="3" customFormat="1" ht="40.5" customHeight="1" x14ac:dyDescent="0.25">
      <c r="A5" s="6">
        <v>1</v>
      </c>
      <c r="B5" s="7" t="s">
        <v>11</v>
      </c>
      <c r="C5" s="11">
        <v>82</v>
      </c>
      <c r="D5" s="11">
        <v>99</v>
      </c>
      <c r="E5" s="12" t="s">
        <v>12</v>
      </c>
      <c r="F5" s="12">
        <v>80500000</v>
      </c>
      <c r="G5" s="11">
        <f>(D5*1600000)-F5</f>
        <v>77900000</v>
      </c>
    </row>
    <row r="6" spans="1:7" s="3" customFormat="1" ht="36" customHeight="1" x14ac:dyDescent="0.25">
      <c r="A6" s="27">
        <v>2</v>
      </c>
      <c r="B6" s="39" t="s">
        <v>21</v>
      </c>
      <c r="C6" s="42">
        <v>61</v>
      </c>
      <c r="D6" s="13">
        <v>135</v>
      </c>
      <c r="E6" s="12" t="s">
        <v>12</v>
      </c>
      <c r="F6" s="12">
        <v>40288000</v>
      </c>
      <c r="G6" s="11">
        <f t="shared" ref="G6:G8" si="0">(D6*1600000)-F6</f>
        <v>175712000</v>
      </c>
    </row>
    <row r="7" spans="1:7" s="3" customFormat="1" ht="34.5" customHeight="1" x14ac:dyDescent="0.25">
      <c r="A7" s="28"/>
      <c r="B7" s="40"/>
      <c r="C7" s="43"/>
      <c r="D7" s="13">
        <v>9</v>
      </c>
      <c r="E7" s="12" t="s">
        <v>13</v>
      </c>
      <c r="F7" s="12"/>
      <c r="G7" s="11">
        <f t="shared" si="0"/>
        <v>14400000</v>
      </c>
    </row>
    <row r="8" spans="1:7" s="3" customFormat="1" ht="50.25" customHeight="1" x14ac:dyDescent="0.25">
      <c r="A8" s="28"/>
      <c r="B8" s="40"/>
      <c r="C8" s="43"/>
      <c r="D8" s="13">
        <v>44</v>
      </c>
      <c r="E8" s="12" t="s">
        <v>14</v>
      </c>
      <c r="F8" s="12"/>
      <c r="G8" s="11">
        <f t="shared" si="0"/>
        <v>70400000</v>
      </c>
    </row>
    <row r="9" spans="1:7" s="3" customFormat="1" ht="36" customHeight="1" x14ac:dyDescent="0.25">
      <c r="A9" s="29"/>
      <c r="B9" s="41"/>
      <c r="C9" s="44"/>
      <c r="D9" s="13"/>
      <c r="E9" s="12" t="s">
        <v>22</v>
      </c>
      <c r="F9" s="12"/>
      <c r="G9" s="11"/>
    </row>
    <row r="10" spans="1:7" s="5" customFormat="1" ht="25.5" customHeight="1" x14ac:dyDescent="0.25">
      <c r="A10" s="4" t="s">
        <v>4</v>
      </c>
      <c r="B10" s="37" t="s">
        <v>5</v>
      </c>
      <c r="C10" s="37"/>
      <c r="D10" s="37"/>
      <c r="E10" s="37"/>
      <c r="F10" s="38">
        <f>F11+F12+F13+F14+F15</f>
        <v>880502000</v>
      </c>
      <c r="G10" s="38">
        <f>G11+G12+G13+G14+G15</f>
        <v>1097098000</v>
      </c>
    </row>
    <row r="11" spans="1:7" s="3" customFormat="1" ht="36" customHeight="1" x14ac:dyDescent="0.25">
      <c r="A11" s="6">
        <v>1</v>
      </c>
      <c r="B11" s="7" t="s">
        <v>11</v>
      </c>
      <c r="C11" s="11">
        <f>96+37+1+28+39+64+95+45+33+35+46+58+45+16+67+55</f>
        <v>760</v>
      </c>
      <c r="D11" s="11">
        <f>106+42+3+29+39+67+110+49+39+38+57+66+54+22+70+65</f>
        <v>856</v>
      </c>
      <c r="E11" s="12" t="s">
        <v>12</v>
      </c>
      <c r="F11" s="12">
        <f>79250000+32250000+2000000+21750000+30000000+52790000+60840000+37750000+27500000+30000000+84020000+51000000+21750000+19250000+52500000+50250000</f>
        <v>652900000</v>
      </c>
      <c r="G11" s="11">
        <f>(D11*1600000)-F11</f>
        <v>716700000</v>
      </c>
    </row>
    <row r="12" spans="1:7" s="3" customFormat="1" ht="33.75" customHeight="1" x14ac:dyDescent="0.25">
      <c r="A12" s="27">
        <v>2</v>
      </c>
      <c r="B12" s="39" t="s">
        <v>21</v>
      </c>
      <c r="C12" s="42">
        <f>9+8+37+10+5+14+40+3+3+10+10+7+9+58+4+2</f>
        <v>229</v>
      </c>
      <c r="D12" s="13">
        <f>9+10+31+13+26+11+20+1+4+13+3+9+10+10+7+2</f>
        <v>179</v>
      </c>
      <c r="E12" s="12" t="s">
        <v>12</v>
      </c>
      <c r="F12" s="12">
        <f>7500000+6250000+24500000+9500000+5750000+11250000+13366000+1000000+2750000+10250000+3500000+4170000+9500000+7755000+3750000+1500000</f>
        <v>122291000</v>
      </c>
      <c r="G12" s="11">
        <f t="shared" ref="G12:G15" si="1">(D12*1600000)-F12</f>
        <v>164109000</v>
      </c>
    </row>
    <row r="13" spans="1:7" s="3" customFormat="1" ht="35.25" customHeight="1" x14ac:dyDescent="0.25">
      <c r="A13" s="28"/>
      <c r="B13" s="40"/>
      <c r="C13" s="43"/>
      <c r="D13" s="13">
        <f>11+10+7+10+0+19+0+1+2+0+6+2+6+11+1+2</f>
        <v>88</v>
      </c>
      <c r="E13" s="12" t="s">
        <v>13</v>
      </c>
      <c r="F13" s="12"/>
      <c r="G13" s="11">
        <f t="shared" si="1"/>
        <v>140800000</v>
      </c>
    </row>
    <row r="14" spans="1:7" s="3" customFormat="1" ht="51.75" customHeight="1" x14ac:dyDescent="0.25">
      <c r="A14" s="28"/>
      <c r="B14" s="40"/>
      <c r="C14" s="43"/>
      <c r="D14" s="13">
        <f>1+2+2+0+0+3+1+1+0+10+11+3+5+2+0</f>
        <v>41</v>
      </c>
      <c r="E14" s="12" t="s">
        <v>14</v>
      </c>
      <c r="F14" s="12">
        <f>0+0+0+0+0+0+1233000+1500000+0+0+0+6328000+0+0+0</f>
        <v>9061000</v>
      </c>
      <c r="G14" s="11">
        <f t="shared" si="1"/>
        <v>56539000</v>
      </c>
    </row>
    <row r="15" spans="1:7" s="3" customFormat="1" ht="40.5" customHeight="1" x14ac:dyDescent="0.25">
      <c r="A15" s="29"/>
      <c r="B15" s="41"/>
      <c r="C15" s="44"/>
      <c r="D15" s="13">
        <f>0+0+2+3+0+3+4+1+0+1+11+2+0+45+0</f>
        <v>72</v>
      </c>
      <c r="E15" s="12" t="s">
        <v>22</v>
      </c>
      <c r="F15" s="12">
        <f>0+0+0+31250000+0+0+0+0+0+0+0+0+31250000+33750000+0</f>
        <v>96250000</v>
      </c>
      <c r="G15" s="11">
        <f t="shared" si="1"/>
        <v>18950000</v>
      </c>
    </row>
    <row r="16" spans="1:7" s="5" customFormat="1" ht="22.5" customHeight="1" x14ac:dyDescent="0.25">
      <c r="A16" s="24" t="s">
        <v>8</v>
      </c>
      <c r="B16" s="25"/>
      <c r="C16" s="10">
        <f>82+61+760+229</f>
        <v>1132</v>
      </c>
      <c r="D16" s="10">
        <f>99+135+9+44+856+179+86+41+72</f>
        <v>1521</v>
      </c>
      <c r="E16" s="10"/>
      <c r="F16" s="10">
        <f>F10+F4</f>
        <v>1001290000</v>
      </c>
      <c r="G16" s="10">
        <f>G10+G4</f>
        <v>1435510000</v>
      </c>
    </row>
    <row r="17" spans="2:7" x14ac:dyDescent="0.25">
      <c r="C17" s="9"/>
      <c r="D17" s="9"/>
      <c r="E17" s="9"/>
      <c r="F17" s="9"/>
      <c r="G17" s="9"/>
    </row>
    <row r="18" spans="2:7" ht="18.75" x14ac:dyDescent="0.3">
      <c r="B18" s="14" t="s">
        <v>9</v>
      </c>
      <c r="F18" s="36" t="s">
        <v>18</v>
      </c>
      <c r="G18" s="36"/>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K6" sqref="K6"/>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29</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3</v>
      </c>
      <c r="C4" s="37"/>
      <c r="D4" s="37"/>
      <c r="E4" s="37"/>
      <c r="F4" s="37"/>
      <c r="G4" s="37"/>
    </row>
    <row r="5" spans="1:7" s="3" customFormat="1" ht="40.5" customHeight="1" x14ac:dyDescent="0.25">
      <c r="A5" s="6">
        <v>1</v>
      </c>
      <c r="B5" s="7" t="s">
        <v>11</v>
      </c>
      <c r="C5" s="11">
        <v>18</v>
      </c>
      <c r="D5" s="11">
        <v>19</v>
      </c>
      <c r="E5" s="12" t="s">
        <v>12</v>
      </c>
      <c r="F5" s="12">
        <v>15000000</v>
      </c>
      <c r="G5" s="11">
        <v>24900000</v>
      </c>
    </row>
    <row r="6" spans="1:7" s="3" customFormat="1" ht="36" customHeight="1" x14ac:dyDescent="0.25">
      <c r="A6" s="27">
        <v>2</v>
      </c>
      <c r="B6" s="39" t="s">
        <v>21</v>
      </c>
      <c r="C6" s="42">
        <v>6</v>
      </c>
      <c r="D6" s="13">
        <v>7</v>
      </c>
      <c r="E6" s="12" t="s">
        <v>12</v>
      </c>
      <c r="F6" s="12">
        <v>5950000</v>
      </c>
      <c r="G6" s="11">
        <v>8750000</v>
      </c>
    </row>
    <row r="7" spans="1:7" s="3" customFormat="1" ht="34.5" customHeight="1" x14ac:dyDescent="0.25">
      <c r="A7" s="28"/>
      <c r="B7" s="40"/>
      <c r="C7" s="43"/>
      <c r="D7" s="13">
        <v>5</v>
      </c>
      <c r="E7" s="12" t="s">
        <v>13</v>
      </c>
      <c r="F7" s="12">
        <v>500000</v>
      </c>
      <c r="G7" s="11">
        <v>10000000</v>
      </c>
    </row>
    <row r="8" spans="1:7" s="3" customFormat="1" ht="50.25" customHeight="1" x14ac:dyDescent="0.25">
      <c r="A8" s="28"/>
      <c r="B8" s="40"/>
      <c r="C8" s="43"/>
      <c r="D8" s="13">
        <v>1</v>
      </c>
      <c r="E8" s="12" t="s">
        <v>14</v>
      </c>
      <c r="F8" s="12"/>
      <c r="G8" s="11">
        <v>2100000</v>
      </c>
    </row>
    <row r="9" spans="1:7" s="3" customFormat="1" ht="36" customHeight="1" x14ac:dyDescent="0.25">
      <c r="A9" s="29"/>
      <c r="B9" s="41"/>
      <c r="C9" s="44"/>
      <c r="D9" s="13"/>
      <c r="E9" s="12" t="s">
        <v>22</v>
      </c>
      <c r="F9" s="12"/>
      <c r="G9" s="11"/>
    </row>
    <row r="10" spans="1:7" s="5" customFormat="1" ht="25.5" customHeight="1" x14ac:dyDescent="0.25">
      <c r="A10" s="4" t="s">
        <v>4</v>
      </c>
      <c r="B10" s="37" t="s">
        <v>5</v>
      </c>
      <c r="C10" s="37"/>
      <c r="D10" s="37"/>
      <c r="E10" s="37"/>
      <c r="F10" s="37"/>
      <c r="G10" s="37"/>
    </row>
    <row r="11" spans="1:7" s="3" customFormat="1" ht="36" customHeight="1" x14ac:dyDescent="0.25">
      <c r="A11" s="6">
        <v>1</v>
      </c>
      <c r="B11" s="7" t="s">
        <v>11</v>
      </c>
      <c r="C11" s="11">
        <v>257</v>
      </c>
      <c r="D11" s="11">
        <v>290</v>
      </c>
      <c r="E11" s="12" t="s">
        <v>12</v>
      </c>
      <c r="F11" s="12">
        <v>240750000</v>
      </c>
      <c r="G11" s="11">
        <v>220500000</v>
      </c>
    </row>
    <row r="12" spans="1:7" s="3" customFormat="1" ht="33.75" customHeight="1" x14ac:dyDescent="0.25">
      <c r="A12" s="27">
        <v>2</v>
      </c>
      <c r="B12" s="39" t="s">
        <v>21</v>
      </c>
      <c r="C12" s="42">
        <v>65</v>
      </c>
      <c r="D12" s="13">
        <v>79</v>
      </c>
      <c r="E12" s="12" t="s">
        <v>12</v>
      </c>
      <c r="F12" s="12">
        <v>61100000</v>
      </c>
      <c r="G12" s="11">
        <v>60600000</v>
      </c>
    </row>
    <row r="13" spans="1:7" s="3" customFormat="1" ht="35.25" customHeight="1" x14ac:dyDescent="0.25">
      <c r="A13" s="28"/>
      <c r="B13" s="40"/>
      <c r="C13" s="43"/>
      <c r="D13" s="13">
        <v>87</v>
      </c>
      <c r="E13" s="12" t="s">
        <v>13</v>
      </c>
      <c r="F13" s="12">
        <v>6666000</v>
      </c>
      <c r="G13" s="11">
        <v>132534000</v>
      </c>
    </row>
    <row r="14" spans="1:7" s="3" customFormat="1" ht="51.75" customHeight="1" x14ac:dyDescent="0.25">
      <c r="A14" s="28"/>
      <c r="B14" s="40"/>
      <c r="C14" s="43"/>
      <c r="D14" s="13">
        <v>17</v>
      </c>
      <c r="E14" s="12" t="s">
        <v>14</v>
      </c>
      <c r="F14" s="12">
        <v>3700000</v>
      </c>
      <c r="G14" s="11">
        <v>23500000</v>
      </c>
    </row>
    <row r="15" spans="1:7" s="3" customFormat="1" ht="40.5" customHeight="1" x14ac:dyDescent="0.25">
      <c r="A15" s="29"/>
      <c r="B15" s="41"/>
      <c r="C15" s="44"/>
      <c r="D15" s="13"/>
      <c r="E15" s="12" t="s">
        <v>22</v>
      </c>
      <c r="F15" s="12"/>
      <c r="G15" s="11"/>
    </row>
    <row r="16" spans="1:7" s="5" customFormat="1" ht="22.5" customHeight="1" x14ac:dyDescent="0.25">
      <c r="A16" s="24" t="s">
        <v>8</v>
      </c>
      <c r="B16" s="25"/>
      <c r="C16" s="10">
        <v>346</v>
      </c>
      <c r="D16" s="10">
        <v>505</v>
      </c>
      <c r="E16" s="10"/>
      <c r="F16" s="10">
        <v>333666000</v>
      </c>
      <c r="G16" s="10">
        <v>482884000</v>
      </c>
    </row>
    <row r="17" spans="2:7" x14ac:dyDescent="0.25">
      <c r="C17" s="9"/>
      <c r="D17" s="9"/>
      <c r="E17" s="9"/>
      <c r="F17" s="9"/>
      <c r="G17" s="9"/>
    </row>
    <row r="18" spans="2:7" ht="18.75" x14ac:dyDescent="0.3">
      <c r="B18" s="14" t="s">
        <v>9</v>
      </c>
      <c r="F18" s="36" t="s">
        <v>18</v>
      </c>
      <c r="G18" s="36"/>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workbookViewId="0">
      <selection activeCell="A2" sqref="A2:B2"/>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8" ht="54.75" customHeight="1" x14ac:dyDescent="0.25">
      <c r="A1" s="23" t="s">
        <v>23</v>
      </c>
      <c r="B1" s="23"/>
      <c r="C1" s="23"/>
      <c r="D1" s="23"/>
      <c r="E1" s="23"/>
      <c r="F1" s="23"/>
      <c r="G1" s="23"/>
    </row>
    <row r="2" spans="1:8" ht="24.75" customHeight="1" x14ac:dyDescent="0.25">
      <c r="A2" s="26" t="s">
        <v>31</v>
      </c>
      <c r="B2" s="26"/>
    </row>
    <row r="3" spans="1:8" s="3" customFormat="1" ht="72" customHeight="1" x14ac:dyDescent="0.25">
      <c r="A3" s="2" t="s">
        <v>0</v>
      </c>
      <c r="B3" s="2" t="s">
        <v>6</v>
      </c>
      <c r="C3" s="2" t="s">
        <v>7</v>
      </c>
      <c r="D3" s="2" t="s">
        <v>1</v>
      </c>
      <c r="E3" s="2" t="s">
        <v>10</v>
      </c>
      <c r="F3" s="2" t="s">
        <v>20</v>
      </c>
      <c r="G3" s="2" t="s">
        <v>17</v>
      </c>
    </row>
    <row r="4" spans="1:8" s="5" customFormat="1" ht="21.75" customHeight="1" x14ac:dyDescent="0.25">
      <c r="A4" s="4"/>
      <c r="B4" s="37" t="s">
        <v>3</v>
      </c>
      <c r="C4" s="38">
        <f>C5+C6+C9</f>
        <v>60</v>
      </c>
      <c r="D4" s="38">
        <f t="shared" ref="D4:F4" si="0">D5+D6+D9</f>
        <v>65</v>
      </c>
      <c r="E4" s="38"/>
      <c r="F4" s="38">
        <f t="shared" si="0"/>
        <v>49250000</v>
      </c>
      <c r="G4" s="38">
        <f>SUM(G5:G9)</f>
        <v>106150000</v>
      </c>
    </row>
    <row r="5" spans="1:8" s="3" customFormat="1" ht="40.5" customHeight="1" x14ac:dyDescent="0.25">
      <c r="A5" s="6">
        <v>1</v>
      </c>
      <c r="B5" s="7" t="s">
        <v>11</v>
      </c>
      <c r="C5" s="11">
        <v>42</v>
      </c>
      <c r="D5" s="11">
        <v>48</v>
      </c>
      <c r="E5" s="12" t="s">
        <v>12</v>
      </c>
      <c r="F5" s="12">
        <v>37250000</v>
      </c>
      <c r="G5" s="11">
        <f>D5*2100000-F5</f>
        <v>63550000</v>
      </c>
    </row>
    <row r="6" spans="1:8" s="3" customFormat="1" ht="36" customHeight="1" x14ac:dyDescent="0.25">
      <c r="A6" s="27">
        <v>2</v>
      </c>
      <c r="B6" s="39" t="s">
        <v>21</v>
      </c>
      <c r="C6" s="42">
        <v>18</v>
      </c>
      <c r="D6" s="13">
        <v>17</v>
      </c>
      <c r="E6" s="12" t="s">
        <v>12</v>
      </c>
      <c r="F6" s="12">
        <v>12000000</v>
      </c>
      <c r="G6" s="11">
        <f t="shared" ref="G6:G9" si="1">D6*2100000-F6</f>
        <v>23700000</v>
      </c>
    </row>
    <row r="7" spans="1:8" s="3" customFormat="1" ht="34.5" customHeight="1" x14ac:dyDescent="0.25">
      <c r="A7" s="28"/>
      <c r="B7" s="40"/>
      <c r="C7" s="43"/>
      <c r="D7" s="13">
        <v>9</v>
      </c>
      <c r="E7" s="12" t="s">
        <v>13</v>
      </c>
      <c r="F7" s="12"/>
      <c r="G7" s="11">
        <f t="shared" si="1"/>
        <v>18900000</v>
      </c>
    </row>
    <row r="8" spans="1:8" s="3" customFormat="1" ht="50.25" customHeight="1" x14ac:dyDescent="0.25">
      <c r="A8" s="28"/>
      <c r="B8" s="40"/>
      <c r="C8" s="43"/>
      <c r="D8" s="13"/>
      <c r="E8" s="12" t="s">
        <v>14</v>
      </c>
      <c r="F8" s="12"/>
      <c r="G8" s="11">
        <f t="shared" si="1"/>
        <v>0</v>
      </c>
    </row>
    <row r="9" spans="1:8" s="3" customFormat="1" ht="36" customHeight="1" x14ac:dyDescent="0.25">
      <c r="A9" s="29">
        <v>3</v>
      </c>
      <c r="B9" s="41"/>
      <c r="C9" s="44"/>
      <c r="D9" s="13"/>
      <c r="E9" s="12" t="s">
        <v>22</v>
      </c>
      <c r="F9" s="12"/>
      <c r="G9" s="11">
        <f t="shared" si="1"/>
        <v>0</v>
      </c>
    </row>
    <row r="10" spans="1:8" s="5" customFormat="1" ht="25.5" customHeight="1" x14ac:dyDescent="0.25">
      <c r="A10" s="4"/>
      <c r="B10" s="37" t="s">
        <v>5</v>
      </c>
      <c r="C10" s="38">
        <f>SUM(C11:C15)</f>
        <v>922</v>
      </c>
      <c r="D10" s="38">
        <f t="shared" ref="D10:G10" si="2">SUM(D11:D15)</f>
        <v>1258</v>
      </c>
      <c r="E10" s="38"/>
      <c r="F10" s="38">
        <f t="shared" si="2"/>
        <v>805452000</v>
      </c>
      <c r="G10" s="38">
        <f t="shared" si="2"/>
        <v>1207348000</v>
      </c>
    </row>
    <row r="11" spans="1:8" s="3" customFormat="1" ht="36" customHeight="1" x14ac:dyDescent="0.25">
      <c r="A11" s="6">
        <v>1</v>
      </c>
      <c r="B11" s="7" t="s">
        <v>11</v>
      </c>
      <c r="C11" s="11">
        <v>801</v>
      </c>
      <c r="D11" s="11">
        <v>910</v>
      </c>
      <c r="E11" s="12" t="s">
        <v>12</v>
      </c>
      <c r="F11" s="12">
        <v>698790000</v>
      </c>
      <c r="G11" s="11">
        <f>820760000-G5</f>
        <v>757210000</v>
      </c>
      <c r="H11" s="16"/>
    </row>
    <row r="12" spans="1:8" s="3" customFormat="1" ht="33.75" customHeight="1" x14ac:dyDescent="0.25">
      <c r="A12" s="27">
        <v>2</v>
      </c>
      <c r="B12" s="39" t="s">
        <v>21</v>
      </c>
      <c r="C12" s="42">
        <v>121</v>
      </c>
      <c r="D12" s="13">
        <v>121</v>
      </c>
      <c r="E12" s="12" t="s">
        <v>12</v>
      </c>
      <c r="F12" s="12">
        <v>103250000</v>
      </c>
      <c r="G12" s="11">
        <f>114050000-G6</f>
        <v>90350000</v>
      </c>
      <c r="H12" s="16"/>
    </row>
    <row r="13" spans="1:8" s="3" customFormat="1" ht="35.25" customHeight="1" x14ac:dyDescent="0.25">
      <c r="A13" s="28"/>
      <c r="B13" s="40"/>
      <c r="C13" s="43"/>
      <c r="D13" s="13">
        <v>131</v>
      </c>
      <c r="E13" s="12" t="s">
        <v>13</v>
      </c>
      <c r="F13" s="12">
        <v>2872000</v>
      </c>
      <c r="G13" s="11">
        <f>225628000-G7</f>
        <v>206728000</v>
      </c>
      <c r="H13" s="16"/>
    </row>
    <row r="14" spans="1:8" s="3" customFormat="1" ht="51.75" customHeight="1" x14ac:dyDescent="0.25">
      <c r="A14" s="28"/>
      <c r="B14" s="40"/>
      <c r="C14" s="43"/>
      <c r="D14" s="13">
        <v>51</v>
      </c>
      <c r="E14" s="12" t="s">
        <v>14</v>
      </c>
      <c r="F14" s="12">
        <v>0</v>
      </c>
      <c r="G14" s="11">
        <f t="shared" ref="G14:G15" si="3">D14*1600000-F14</f>
        <v>81600000</v>
      </c>
      <c r="H14" s="16"/>
    </row>
    <row r="15" spans="1:8" s="3" customFormat="1" ht="40.5" customHeight="1" x14ac:dyDescent="0.25">
      <c r="A15" s="29">
        <v>3</v>
      </c>
      <c r="B15" s="41"/>
      <c r="C15" s="44"/>
      <c r="D15" s="13">
        <v>45</v>
      </c>
      <c r="E15" s="12" t="s">
        <v>22</v>
      </c>
      <c r="F15" s="12">
        <v>540000</v>
      </c>
      <c r="G15" s="11">
        <f t="shared" si="3"/>
        <v>71460000</v>
      </c>
      <c r="H15" s="16"/>
    </row>
    <row r="16" spans="1:8" s="5" customFormat="1" ht="22.5" customHeight="1" x14ac:dyDescent="0.25">
      <c r="A16" s="24" t="s">
        <v>8</v>
      </c>
      <c r="B16" s="25"/>
      <c r="C16" s="10">
        <f>C4+C10</f>
        <v>982</v>
      </c>
      <c r="D16" s="10">
        <f>D4+D10</f>
        <v>1323</v>
      </c>
      <c r="E16" s="10"/>
      <c r="F16" s="10">
        <f>F5+F6+F7+F8+F9+F11+F12+F13+F14+F15</f>
        <v>854702000</v>
      </c>
      <c r="G16" s="10">
        <f>G5+G6+G7+G8+G9+G11+G12+G13+G14+G15</f>
        <v>1313498000</v>
      </c>
      <c r="H16" s="17"/>
    </row>
    <row r="17" spans="2:8" x14ac:dyDescent="0.25">
      <c r="C17" s="18"/>
      <c r="D17" s="18"/>
      <c r="E17" s="18"/>
      <c r="F17" s="18"/>
      <c r="G17" s="18"/>
      <c r="H17" s="19"/>
    </row>
    <row r="18" spans="2:8" ht="18.75" x14ac:dyDescent="0.3">
      <c r="B18" s="15"/>
      <c r="C18" s="19"/>
      <c r="D18" s="19"/>
      <c r="E18" s="19"/>
      <c r="F18" s="45"/>
      <c r="G18" s="45"/>
      <c r="H18" s="19"/>
    </row>
    <row r="20" spans="2:8" x14ac:dyDescent="0.25">
      <c r="B20" s="1" t="s">
        <v>9</v>
      </c>
      <c r="F20" s="1" t="s">
        <v>18</v>
      </c>
    </row>
    <row r="22" spans="2:8" x14ac:dyDescent="0.25">
      <c r="G22" s="19"/>
    </row>
    <row r="23" spans="2:8" x14ac:dyDescent="0.25">
      <c r="G23" s="19"/>
    </row>
    <row r="24" spans="2:8" x14ac:dyDescent="0.25">
      <c r="G24" s="19"/>
    </row>
    <row r="25" spans="2:8" x14ac:dyDescent="0.25">
      <c r="B25" s="1" t="s">
        <v>26</v>
      </c>
      <c r="G25" s="19"/>
    </row>
    <row r="26" spans="2:8" x14ac:dyDescent="0.25">
      <c r="G26" s="19"/>
    </row>
    <row r="27" spans="2:8" x14ac:dyDescent="0.25">
      <c r="G27" s="19"/>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A2" sqref="A2:B2"/>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32</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24</v>
      </c>
      <c r="C4" s="37"/>
      <c r="D4" s="37"/>
      <c r="E4" s="37"/>
      <c r="F4" s="37"/>
      <c r="G4" s="37"/>
    </row>
    <row r="5" spans="1:7" s="3" customFormat="1" ht="40.5" customHeight="1" x14ac:dyDescent="0.25">
      <c r="A5" s="6">
        <v>1</v>
      </c>
      <c r="B5" s="7" t="s">
        <v>11</v>
      </c>
      <c r="C5" s="11">
        <v>17</v>
      </c>
      <c r="D5" s="11">
        <v>24</v>
      </c>
      <c r="E5" s="12" t="s">
        <v>12</v>
      </c>
      <c r="F5" s="12">
        <v>9500000</v>
      </c>
      <c r="G5" s="11">
        <f>D5*2100000-F5</f>
        <v>40900000</v>
      </c>
    </row>
    <row r="6" spans="1:7" s="3" customFormat="1" ht="36" customHeight="1" x14ac:dyDescent="0.25">
      <c r="A6" s="27">
        <v>2</v>
      </c>
      <c r="B6" s="39" t="s">
        <v>21</v>
      </c>
      <c r="C6" s="33">
        <v>12</v>
      </c>
      <c r="D6" s="13">
        <v>9</v>
      </c>
      <c r="E6" s="12" t="s">
        <v>12</v>
      </c>
      <c r="F6" s="12">
        <v>3750000</v>
      </c>
      <c r="G6" s="11">
        <f t="shared" ref="G6:G15" si="0">D6*2100000-F6</f>
        <v>15150000</v>
      </c>
    </row>
    <row r="7" spans="1:7" s="3" customFormat="1" ht="34.5" customHeight="1" x14ac:dyDescent="0.25">
      <c r="A7" s="28"/>
      <c r="B7" s="40"/>
      <c r="C7" s="34"/>
      <c r="D7" s="13">
        <v>10</v>
      </c>
      <c r="E7" s="12" t="s">
        <v>13</v>
      </c>
      <c r="F7" s="12">
        <v>2436000</v>
      </c>
      <c r="G7" s="11">
        <f t="shared" si="0"/>
        <v>18564000</v>
      </c>
    </row>
    <row r="8" spans="1:7" s="3" customFormat="1" ht="50.25" customHeight="1" x14ac:dyDescent="0.25">
      <c r="A8" s="28"/>
      <c r="B8" s="40"/>
      <c r="C8" s="34"/>
      <c r="D8" s="13">
        <v>1</v>
      </c>
      <c r="E8" s="12" t="s">
        <v>14</v>
      </c>
      <c r="F8" s="12">
        <v>750000</v>
      </c>
      <c r="G8" s="11">
        <f t="shared" si="0"/>
        <v>1350000</v>
      </c>
    </row>
    <row r="9" spans="1:7" s="3" customFormat="1" ht="36" customHeight="1" x14ac:dyDescent="0.25">
      <c r="A9" s="29"/>
      <c r="B9" s="41"/>
      <c r="C9" s="35"/>
      <c r="D9" s="13">
        <v>0</v>
      </c>
      <c r="E9" s="12" t="s">
        <v>22</v>
      </c>
      <c r="F9" s="12"/>
      <c r="G9" s="11">
        <f t="shared" si="0"/>
        <v>0</v>
      </c>
    </row>
    <row r="10" spans="1:7" s="5" customFormat="1" ht="25.5" customHeight="1" x14ac:dyDescent="0.25">
      <c r="A10" s="4" t="s">
        <v>4</v>
      </c>
      <c r="B10" s="37" t="s">
        <v>25</v>
      </c>
      <c r="C10" s="37"/>
      <c r="D10" s="37"/>
      <c r="E10" s="37"/>
      <c r="F10" s="37"/>
      <c r="G10" s="37"/>
    </row>
    <row r="11" spans="1:7" s="3" customFormat="1" ht="36" customHeight="1" x14ac:dyDescent="0.25">
      <c r="A11" s="6">
        <v>1</v>
      </c>
      <c r="B11" s="7" t="s">
        <v>11</v>
      </c>
      <c r="C11" s="11">
        <v>97</v>
      </c>
      <c r="D11" s="11">
        <v>114</v>
      </c>
      <c r="E11" s="12" t="s">
        <v>12</v>
      </c>
      <c r="F11" s="12">
        <v>98587000</v>
      </c>
      <c r="G11" s="11">
        <f t="shared" si="0"/>
        <v>140813000</v>
      </c>
    </row>
    <row r="12" spans="1:7" s="3" customFormat="1" ht="33.75" customHeight="1" x14ac:dyDescent="0.25">
      <c r="A12" s="27">
        <v>2</v>
      </c>
      <c r="B12" s="39" t="s">
        <v>21</v>
      </c>
      <c r="C12" s="33">
        <v>72</v>
      </c>
      <c r="D12" s="13">
        <v>58</v>
      </c>
      <c r="E12" s="12" t="s">
        <v>12</v>
      </c>
      <c r="F12" s="12">
        <v>29500000</v>
      </c>
      <c r="G12" s="11">
        <f t="shared" si="0"/>
        <v>92300000</v>
      </c>
    </row>
    <row r="13" spans="1:7" s="3" customFormat="1" ht="35.25" customHeight="1" x14ac:dyDescent="0.25">
      <c r="A13" s="28"/>
      <c r="B13" s="40"/>
      <c r="C13" s="34"/>
      <c r="D13" s="13">
        <v>50</v>
      </c>
      <c r="E13" s="12" t="s">
        <v>13</v>
      </c>
      <c r="F13" s="12">
        <v>500000</v>
      </c>
      <c r="G13" s="11">
        <f t="shared" si="0"/>
        <v>104500000</v>
      </c>
    </row>
    <row r="14" spans="1:7" s="3" customFormat="1" ht="51.75" customHeight="1" x14ac:dyDescent="0.25">
      <c r="A14" s="28"/>
      <c r="B14" s="40"/>
      <c r="C14" s="34"/>
      <c r="D14" s="13">
        <v>2</v>
      </c>
      <c r="E14" s="12" t="s">
        <v>14</v>
      </c>
      <c r="F14" s="12">
        <v>0</v>
      </c>
      <c r="G14" s="11">
        <f t="shared" si="0"/>
        <v>4200000</v>
      </c>
    </row>
    <row r="15" spans="1:7" s="3" customFormat="1" ht="40.5" customHeight="1" x14ac:dyDescent="0.25">
      <c r="A15" s="29"/>
      <c r="B15" s="41"/>
      <c r="C15" s="35"/>
      <c r="D15" s="13">
        <v>0</v>
      </c>
      <c r="E15" s="12" t="s">
        <v>22</v>
      </c>
      <c r="F15" s="12">
        <v>0</v>
      </c>
      <c r="G15" s="11">
        <f t="shared" si="0"/>
        <v>0</v>
      </c>
    </row>
    <row r="16" spans="1:7" s="5" customFormat="1" ht="22.5" customHeight="1" x14ac:dyDescent="0.25">
      <c r="A16" s="24" t="s">
        <v>8</v>
      </c>
      <c r="B16" s="25"/>
      <c r="C16" s="10">
        <v>198</v>
      </c>
      <c r="D16" s="10">
        <v>268</v>
      </c>
      <c r="E16" s="10"/>
      <c r="F16" s="10">
        <v>145023000</v>
      </c>
      <c r="G16" s="10">
        <v>417777000</v>
      </c>
    </row>
    <row r="17" spans="2:7" x14ac:dyDescent="0.25">
      <c r="C17" s="9"/>
      <c r="D17" s="9"/>
      <c r="E17" s="9"/>
      <c r="F17" s="18"/>
      <c r="G17" s="18"/>
    </row>
    <row r="18" spans="2:7" ht="18.75" x14ac:dyDescent="0.3">
      <c r="B18" s="14" t="s">
        <v>9</v>
      </c>
      <c r="F18" s="36" t="s">
        <v>18</v>
      </c>
      <c r="G18" s="36"/>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workbookViewId="0">
      <selection activeCell="E22" sqref="E22"/>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27</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3</v>
      </c>
      <c r="C4" s="38">
        <v>284</v>
      </c>
      <c r="D4" s="38">
        <v>464</v>
      </c>
      <c r="E4" s="37"/>
      <c r="F4" s="38">
        <v>227815000</v>
      </c>
      <c r="G4" s="37"/>
    </row>
    <row r="5" spans="1:7" s="3" customFormat="1" ht="40.5" customHeight="1" x14ac:dyDescent="0.25">
      <c r="A5" s="6">
        <v>1</v>
      </c>
      <c r="B5" s="7" t="s">
        <v>11</v>
      </c>
      <c r="C5" s="11">
        <v>155</v>
      </c>
      <c r="D5" s="11">
        <v>179</v>
      </c>
      <c r="E5" s="12" t="s">
        <v>12</v>
      </c>
      <c r="F5" s="12">
        <v>153494000</v>
      </c>
      <c r="G5" s="11">
        <f>D5*2100000-F5</f>
        <v>222406000</v>
      </c>
    </row>
    <row r="6" spans="1:7" s="3" customFormat="1" ht="36" customHeight="1" x14ac:dyDescent="0.25">
      <c r="A6" s="27">
        <v>2</v>
      </c>
      <c r="B6" s="39" t="s">
        <v>21</v>
      </c>
      <c r="C6" s="33">
        <v>86</v>
      </c>
      <c r="D6" s="13">
        <v>137</v>
      </c>
      <c r="E6" s="12" t="s">
        <v>12</v>
      </c>
      <c r="F6" s="12">
        <v>66731000</v>
      </c>
      <c r="G6" s="11">
        <f t="shared" ref="G6:G9" si="0">D6*2100000-F6</f>
        <v>220969000</v>
      </c>
    </row>
    <row r="7" spans="1:7" s="3" customFormat="1" ht="34.5" customHeight="1" x14ac:dyDescent="0.25">
      <c r="A7" s="28"/>
      <c r="B7" s="40"/>
      <c r="C7" s="34">
        <v>25</v>
      </c>
      <c r="D7" s="13">
        <v>71</v>
      </c>
      <c r="E7" s="12" t="s">
        <v>13</v>
      </c>
      <c r="F7" s="12">
        <v>4670000</v>
      </c>
      <c r="G7" s="11">
        <f t="shared" si="0"/>
        <v>144430000</v>
      </c>
    </row>
    <row r="8" spans="1:7" s="3" customFormat="1" ht="50.25" customHeight="1" x14ac:dyDescent="0.25">
      <c r="A8" s="28"/>
      <c r="B8" s="40"/>
      <c r="C8" s="34">
        <v>5</v>
      </c>
      <c r="D8" s="13">
        <v>14</v>
      </c>
      <c r="E8" s="12" t="s">
        <v>14</v>
      </c>
      <c r="F8" s="12">
        <v>1920000</v>
      </c>
      <c r="G8" s="11">
        <f t="shared" si="0"/>
        <v>27480000</v>
      </c>
    </row>
    <row r="9" spans="1:7" s="3" customFormat="1" ht="36" customHeight="1" x14ac:dyDescent="0.25">
      <c r="A9" s="29"/>
      <c r="B9" s="41"/>
      <c r="C9" s="35">
        <v>13</v>
      </c>
      <c r="D9" s="13">
        <v>63</v>
      </c>
      <c r="E9" s="12" t="s">
        <v>22</v>
      </c>
      <c r="F9" s="12">
        <v>1000000</v>
      </c>
      <c r="G9" s="11">
        <f t="shared" si="0"/>
        <v>131300000</v>
      </c>
    </row>
    <row r="10" spans="1:7" s="5" customFormat="1" ht="25.5" customHeight="1" x14ac:dyDescent="0.25">
      <c r="A10" s="4" t="s">
        <v>4</v>
      </c>
      <c r="B10" s="37" t="s">
        <v>5</v>
      </c>
      <c r="C10" s="38">
        <v>200</v>
      </c>
      <c r="D10" s="38">
        <v>353</v>
      </c>
      <c r="E10" s="37"/>
      <c r="F10" s="38">
        <v>158500000</v>
      </c>
      <c r="G10" s="37"/>
    </row>
    <row r="11" spans="1:7" s="3" customFormat="1" ht="36" customHeight="1" x14ac:dyDescent="0.25">
      <c r="A11" s="6">
        <v>1</v>
      </c>
      <c r="B11" s="7" t="s">
        <v>11</v>
      </c>
      <c r="C11" s="11">
        <v>109</v>
      </c>
      <c r="D11" s="11">
        <v>137</v>
      </c>
      <c r="E11" s="12" t="s">
        <v>12</v>
      </c>
      <c r="F11" s="12">
        <v>114750000</v>
      </c>
      <c r="G11" s="11">
        <f>D11*1600000-F11</f>
        <v>104450000</v>
      </c>
    </row>
    <row r="12" spans="1:7" s="3" customFormat="1" ht="33.75" customHeight="1" x14ac:dyDescent="0.25">
      <c r="A12" s="27">
        <v>2</v>
      </c>
      <c r="B12" s="39" t="s">
        <v>21</v>
      </c>
      <c r="C12" s="33">
        <v>69</v>
      </c>
      <c r="D12" s="13">
        <v>125</v>
      </c>
      <c r="E12" s="12" t="s">
        <v>12</v>
      </c>
      <c r="F12" s="12">
        <v>41000000</v>
      </c>
      <c r="G12" s="11">
        <f t="shared" ref="G12:G15" si="1">D12*1600000-F12</f>
        <v>159000000</v>
      </c>
    </row>
    <row r="13" spans="1:7" s="3" customFormat="1" ht="35.25" customHeight="1" x14ac:dyDescent="0.25">
      <c r="A13" s="28"/>
      <c r="B13" s="40"/>
      <c r="C13" s="34">
        <v>11</v>
      </c>
      <c r="D13" s="13">
        <v>39</v>
      </c>
      <c r="E13" s="12" t="s">
        <v>13</v>
      </c>
      <c r="F13" s="12">
        <v>0</v>
      </c>
      <c r="G13" s="11">
        <f t="shared" si="1"/>
        <v>62400000</v>
      </c>
    </row>
    <row r="14" spans="1:7" s="3" customFormat="1" ht="51.75" customHeight="1" x14ac:dyDescent="0.25">
      <c r="A14" s="28"/>
      <c r="B14" s="40"/>
      <c r="C14" s="34">
        <v>0</v>
      </c>
      <c r="D14" s="13">
        <v>8</v>
      </c>
      <c r="E14" s="12" t="s">
        <v>14</v>
      </c>
      <c r="F14" s="12">
        <v>500000</v>
      </c>
      <c r="G14" s="11">
        <f t="shared" si="1"/>
        <v>12300000</v>
      </c>
    </row>
    <row r="15" spans="1:7" s="3" customFormat="1" ht="40.5" customHeight="1" x14ac:dyDescent="0.25">
      <c r="A15" s="29"/>
      <c r="B15" s="41"/>
      <c r="C15" s="35">
        <v>11</v>
      </c>
      <c r="D15" s="13">
        <v>44</v>
      </c>
      <c r="E15" s="12" t="s">
        <v>22</v>
      </c>
      <c r="F15" s="12">
        <v>2250000</v>
      </c>
      <c r="G15" s="11">
        <f t="shared" si="1"/>
        <v>68150000</v>
      </c>
    </row>
    <row r="16" spans="1:7" s="5" customFormat="1" ht="22.5" customHeight="1" x14ac:dyDescent="0.25">
      <c r="A16" s="24" t="s">
        <v>8</v>
      </c>
      <c r="B16" s="25"/>
      <c r="C16" s="10">
        <v>484</v>
      </c>
      <c r="D16" s="10">
        <v>817</v>
      </c>
      <c r="E16" s="10"/>
      <c r="F16" s="10">
        <v>386315000</v>
      </c>
      <c r="G16" s="10">
        <v>1152885000</v>
      </c>
    </row>
    <row r="17" spans="2:7" x14ac:dyDescent="0.25">
      <c r="C17" s="9"/>
      <c r="D17" s="9"/>
      <c r="E17" s="9"/>
      <c r="F17" s="18"/>
      <c r="G17" s="18"/>
    </row>
    <row r="18" spans="2:7" ht="18.75" x14ac:dyDescent="0.3">
      <c r="B18" s="14" t="s">
        <v>9</v>
      </c>
      <c r="F18" s="36" t="s">
        <v>18</v>
      </c>
      <c r="G18" s="36"/>
    </row>
  </sheetData>
  <mergeCells count="12">
    <mergeCell ref="F18:G18"/>
    <mergeCell ref="A1:G1"/>
    <mergeCell ref="A2:B2"/>
    <mergeCell ref="B4:G4"/>
    <mergeCell ref="A6:A9"/>
    <mergeCell ref="B6:B9"/>
    <mergeCell ref="C6:C9"/>
    <mergeCell ref="B10:G10"/>
    <mergeCell ref="A12:A15"/>
    <mergeCell ref="B12:B15"/>
    <mergeCell ref="C12:C15"/>
    <mergeCell ref="A16:B16"/>
  </mergeCells>
  <pageMargins left="0.46" right="0.4" top="0.39" bottom="0.2" header="0.31496062992125984" footer="0.2"/>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abSelected="1" topLeftCell="A13" workbookViewId="0">
      <selection activeCell="K6" sqref="K6"/>
    </sheetView>
  </sheetViews>
  <sheetFormatPr defaultRowHeight="15.75" x14ac:dyDescent="0.25"/>
  <cols>
    <col min="1" max="1" width="4.875" style="8" customWidth="1"/>
    <col min="2" max="2" width="43.875" style="1" customWidth="1"/>
    <col min="3" max="3" width="6.25" style="1" customWidth="1"/>
    <col min="4" max="4" width="8.625" style="1" customWidth="1"/>
    <col min="5" max="6" width="25.875" style="1" customWidth="1"/>
    <col min="7" max="7" width="27" style="1" customWidth="1"/>
    <col min="8" max="16384" width="9" style="1"/>
  </cols>
  <sheetData>
    <row r="1" spans="1:7" ht="54.75" customHeight="1" x14ac:dyDescent="0.25">
      <c r="A1" s="23" t="s">
        <v>23</v>
      </c>
      <c r="B1" s="23"/>
      <c r="C1" s="23"/>
      <c r="D1" s="23"/>
      <c r="E1" s="23"/>
      <c r="F1" s="23"/>
      <c r="G1" s="23"/>
    </row>
    <row r="2" spans="1:7" ht="24.75" customHeight="1" x14ac:dyDescent="0.25">
      <c r="A2" s="26" t="s">
        <v>28</v>
      </c>
      <c r="B2" s="26"/>
    </row>
    <row r="3" spans="1:7" s="3" customFormat="1" ht="72" customHeight="1" x14ac:dyDescent="0.25">
      <c r="A3" s="2" t="s">
        <v>0</v>
      </c>
      <c r="B3" s="2" t="s">
        <v>6</v>
      </c>
      <c r="C3" s="2" t="s">
        <v>7</v>
      </c>
      <c r="D3" s="2" t="s">
        <v>1</v>
      </c>
      <c r="E3" s="2" t="s">
        <v>10</v>
      </c>
      <c r="F3" s="2" t="s">
        <v>20</v>
      </c>
      <c r="G3" s="2" t="s">
        <v>17</v>
      </c>
    </row>
    <row r="4" spans="1:7" s="5" customFormat="1" ht="21.75" customHeight="1" x14ac:dyDescent="0.25">
      <c r="A4" s="4" t="s">
        <v>2</v>
      </c>
      <c r="B4" s="37" t="s">
        <v>3</v>
      </c>
      <c r="C4" s="37"/>
      <c r="D4" s="37"/>
      <c r="E4" s="37"/>
      <c r="F4" s="37"/>
      <c r="G4" s="37"/>
    </row>
    <row r="5" spans="1:7" s="3" customFormat="1" ht="40.5" customHeight="1" x14ac:dyDescent="0.25">
      <c r="A5" s="6">
        <v>1</v>
      </c>
      <c r="B5" s="7" t="s">
        <v>11</v>
      </c>
      <c r="C5" s="11">
        <v>154</v>
      </c>
      <c r="D5" s="11">
        <v>171</v>
      </c>
      <c r="E5" s="12" t="s">
        <v>12</v>
      </c>
      <c r="F5" s="12">
        <v>118820000</v>
      </c>
      <c r="G5" s="11">
        <v>240280000</v>
      </c>
    </row>
    <row r="6" spans="1:7" s="3" customFormat="1" ht="36" customHeight="1" x14ac:dyDescent="0.25">
      <c r="A6" s="27">
        <v>2</v>
      </c>
      <c r="B6" s="39" t="s">
        <v>19</v>
      </c>
      <c r="C6" s="42">
        <v>61</v>
      </c>
      <c r="D6" s="13">
        <v>38</v>
      </c>
      <c r="E6" s="12" t="s">
        <v>12</v>
      </c>
      <c r="F6" s="12">
        <v>39750000</v>
      </c>
      <c r="G6" s="11">
        <v>40050000</v>
      </c>
    </row>
    <row r="7" spans="1:7" s="3" customFormat="1" ht="34.5" customHeight="1" x14ac:dyDescent="0.25">
      <c r="A7" s="28"/>
      <c r="B7" s="40"/>
      <c r="C7" s="43"/>
      <c r="D7" s="13">
        <v>79</v>
      </c>
      <c r="E7" s="12" t="s">
        <v>13</v>
      </c>
      <c r="F7" s="12">
        <v>3976000</v>
      </c>
      <c r="G7" s="11">
        <v>161924000</v>
      </c>
    </row>
    <row r="8" spans="1:7" s="3" customFormat="1" ht="50.25" customHeight="1" x14ac:dyDescent="0.25">
      <c r="A8" s="28"/>
      <c r="B8" s="40"/>
      <c r="C8" s="43"/>
      <c r="D8" s="13">
        <v>12</v>
      </c>
      <c r="E8" s="12" t="s">
        <v>14</v>
      </c>
      <c r="F8" s="12">
        <v>500000</v>
      </c>
      <c r="G8" s="11">
        <v>24700000</v>
      </c>
    </row>
    <row r="9" spans="1:7" s="3" customFormat="1" ht="36" customHeight="1" x14ac:dyDescent="0.25">
      <c r="A9" s="29"/>
      <c r="B9" s="41"/>
      <c r="C9" s="44"/>
      <c r="D9" s="13">
        <v>0</v>
      </c>
      <c r="E9" s="12" t="s">
        <v>22</v>
      </c>
      <c r="F9" s="12">
        <v>0</v>
      </c>
      <c r="G9" s="11">
        <v>0</v>
      </c>
    </row>
    <row r="10" spans="1:7" s="5" customFormat="1" ht="25.5" customHeight="1" x14ac:dyDescent="0.25">
      <c r="A10" s="4" t="s">
        <v>4</v>
      </c>
      <c r="B10" s="37" t="s">
        <v>5</v>
      </c>
      <c r="C10" s="37"/>
      <c r="D10" s="37"/>
      <c r="E10" s="37"/>
      <c r="F10" s="37"/>
      <c r="G10" s="37"/>
    </row>
    <row r="11" spans="1:7" s="3" customFormat="1" ht="36" customHeight="1" x14ac:dyDescent="0.25">
      <c r="A11" s="6">
        <v>1</v>
      </c>
      <c r="B11" s="7" t="s">
        <v>11</v>
      </c>
      <c r="C11" s="11">
        <v>137</v>
      </c>
      <c r="D11" s="11">
        <v>150</v>
      </c>
      <c r="E11" s="12" t="s">
        <v>12</v>
      </c>
      <c r="F11" s="12">
        <v>122000000</v>
      </c>
      <c r="G11" s="11">
        <v>118000000</v>
      </c>
    </row>
    <row r="12" spans="1:7" s="3" customFormat="1" ht="33.75" customHeight="1" x14ac:dyDescent="0.25">
      <c r="A12" s="27">
        <v>2</v>
      </c>
      <c r="B12" s="39" t="s">
        <v>19</v>
      </c>
      <c r="C12" s="42">
        <v>31</v>
      </c>
      <c r="D12" s="13">
        <v>25</v>
      </c>
      <c r="E12" s="12" t="s">
        <v>12</v>
      </c>
      <c r="F12" s="12">
        <v>23000000</v>
      </c>
      <c r="G12" s="11">
        <v>17000000</v>
      </c>
    </row>
    <row r="13" spans="1:7" s="3" customFormat="1" ht="35.25" customHeight="1" x14ac:dyDescent="0.25">
      <c r="A13" s="28"/>
      <c r="B13" s="40"/>
      <c r="C13" s="43"/>
      <c r="D13" s="13">
        <v>26</v>
      </c>
      <c r="E13" s="12" t="s">
        <v>13</v>
      </c>
      <c r="F13" s="12">
        <v>1250000</v>
      </c>
      <c r="G13" s="11">
        <v>40350000</v>
      </c>
    </row>
    <row r="14" spans="1:7" s="3" customFormat="1" ht="51.75" customHeight="1" x14ac:dyDescent="0.25">
      <c r="A14" s="28"/>
      <c r="B14" s="40"/>
      <c r="C14" s="43"/>
      <c r="D14" s="13">
        <v>8</v>
      </c>
      <c r="E14" s="12" t="s">
        <v>14</v>
      </c>
      <c r="F14" s="12">
        <v>500000</v>
      </c>
      <c r="G14" s="11">
        <v>12300000</v>
      </c>
    </row>
    <row r="15" spans="1:7" s="3" customFormat="1" ht="40.5" customHeight="1" x14ac:dyDescent="0.25">
      <c r="A15" s="29"/>
      <c r="B15" s="41"/>
      <c r="C15" s="44"/>
      <c r="D15" s="13">
        <v>0</v>
      </c>
      <c r="E15" s="12" t="s">
        <v>22</v>
      </c>
      <c r="F15" s="12">
        <v>0</v>
      </c>
      <c r="G15" s="11">
        <v>0</v>
      </c>
    </row>
    <row r="16" spans="1:7" s="5" customFormat="1" ht="22.5" customHeight="1" x14ac:dyDescent="0.25">
      <c r="A16" s="24" t="s">
        <v>8</v>
      </c>
      <c r="B16" s="25"/>
      <c r="C16" s="10">
        <v>383</v>
      </c>
      <c r="D16" s="10">
        <v>509</v>
      </c>
      <c r="E16" s="10"/>
      <c r="F16" s="10">
        <v>309796000</v>
      </c>
      <c r="G16" s="10">
        <v>654604000</v>
      </c>
    </row>
  </sheetData>
  <mergeCells count="11">
    <mergeCell ref="B10:G10"/>
    <mergeCell ref="A12:A15"/>
    <mergeCell ref="B12:B15"/>
    <mergeCell ref="C12:C15"/>
    <mergeCell ref="A16:B16"/>
    <mergeCell ref="A1:G1"/>
    <mergeCell ref="A2:B2"/>
    <mergeCell ref="B4:G4"/>
    <mergeCell ref="A6:A9"/>
    <mergeCell ref="B6:B9"/>
    <mergeCell ref="C6:C9"/>
  </mergeCells>
  <pageMargins left="0.46" right="0.4" top="0.39" bottom="0.2" header="0.31496062992125984" footer="0.2"/>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6D2A90-0ED9-4259-B5CA-293A3311EE6E}"/>
</file>

<file path=customXml/itemProps2.xml><?xml version="1.0" encoding="utf-8"?>
<ds:datastoreItem xmlns:ds="http://schemas.openxmlformats.org/officeDocument/2006/customXml" ds:itemID="{3FCFB490-28B2-4CF1-A9C3-D128B6490D72}"/>
</file>

<file path=customXml/itemProps3.xml><?xml version="1.0" encoding="utf-8"?>
<ds:datastoreItem xmlns:ds="http://schemas.openxmlformats.org/officeDocument/2006/customXml" ds:itemID="{E9903385-A3B4-4F49-891B-C5A8FEF7C7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Biểu tổng hợp</vt:lpstr>
      <vt:lpstr>Bình Lục</vt:lpstr>
      <vt:lpstr>Kim Bảng</vt:lpstr>
      <vt:lpstr>Lý Nhân</vt:lpstr>
      <vt:lpstr>Thanh Liêm</vt:lpstr>
      <vt:lpstr>Phủ Lý</vt:lpstr>
      <vt:lpstr>Duy Tiên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AutoBVT</cp:lastModifiedBy>
  <cp:lastPrinted>2025-01-08T02:55:33Z</cp:lastPrinted>
  <dcterms:created xsi:type="dcterms:W3CDTF">2024-08-12T08:02:04Z</dcterms:created>
  <dcterms:modified xsi:type="dcterms:W3CDTF">2025-01-23T02:22:02Z</dcterms:modified>
</cp:coreProperties>
</file>